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Sommer2025\Statistik_A\Lecture\P\"/>
    </mc:Choice>
  </mc:AlternateContent>
  <xr:revisionPtr revIDLastSave="0" documentId="13_ncr:1_{77B60DE5-FC7F-42BD-8A4D-F4383FD2F390}" xr6:coauthVersionLast="47" xr6:coauthVersionMax="47" xr10:uidLastSave="{00000000-0000-0000-0000-000000000000}"/>
  <bookViews>
    <workbookView xWindow="5430" yWindow="2700" windowWidth="15690" windowHeight="11220" activeTab="2" xr2:uid="{E921F0AF-B803-47FB-88EE-9D062737033C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5" i="3"/>
  <c r="B4" i="3"/>
  <c r="B3" i="3"/>
  <c r="I19" i="2"/>
  <c r="H19" i="2"/>
  <c r="G19" i="2"/>
  <c r="F19" i="2"/>
  <c r="I18" i="2"/>
  <c r="H18" i="2"/>
  <c r="G18" i="2"/>
  <c r="F18" i="2"/>
  <c r="J13" i="2"/>
  <c r="I13" i="2"/>
  <c r="H13" i="2"/>
  <c r="G13" i="2"/>
  <c r="F13" i="2"/>
  <c r="J12" i="2"/>
  <c r="J11" i="2"/>
  <c r="I12" i="2"/>
  <c r="H12" i="2"/>
  <c r="G12" i="2"/>
  <c r="F12" i="2"/>
  <c r="I11" i="2"/>
  <c r="H11" i="2"/>
  <c r="G11" i="2"/>
  <c r="F11" i="2"/>
  <c r="J6" i="2"/>
  <c r="J5" i="2"/>
  <c r="J4" i="2"/>
  <c r="I6" i="2"/>
  <c r="H6" i="2"/>
  <c r="G6" i="2"/>
  <c r="F6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4" i="2"/>
  <c r="L13" i="1"/>
  <c r="L12" i="1"/>
  <c r="L11" i="1"/>
  <c r="L10" i="1"/>
  <c r="L9" i="1"/>
  <c r="L8" i="1"/>
  <c r="L7" i="1"/>
  <c r="L6" i="1"/>
  <c r="L5" i="1"/>
  <c r="L4" i="1"/>
  <c r="L3" i="1"/>
  <c r="K4" i="1"/>
  <c r="K5" i="1" s="1"/>
  <c r="K6" i="1" s="1"/>
  <c r="K7" i="1" s="1"/>
  <c r="K8" i="1" s="1"/>
  <c r="K9" i="1" s="1"/>
  <c r="K10" i="1" s="1"/>
  <c r="K11" i="1" s="1"/>
  <c r="K12" i="1" s="1"/>
  <c r="K13" i="1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9" i="1"/>
  <c r="G7" i="1"/>
  <c r="D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G5" i="1"/>
  <c r="D20" i="1"/>
  <c r="D21" i="1" s="1"/>
  <c r="G3" i="1"/>
  <c r="D19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B3" i="1"/>
  <c r="E18" i="1" l="1"/>
  <c r="E19" i="1" s="1"/>
  <c r="E20" i="1" s="1"/>
</calcChain>
</file>

<file path=xl/sharedStrings.xml><?xml version="1.0" encoding="utf-8"?>
<sst xmlns="http://schemas.openxmlformats.org/spreadsheetml/2006/main" count="43" uniqueCount="25">
  <si>
    <t>length-male</t>
  </si>
  <si>
    <t>Arithmetic mean</t>
  </si>
  <si>
    <t>geometric mean</t>
  </si>
  <si>
    <t>harmonic mean</t>
  </si>
  <si>
    <t>median</t>
  </si>
  <si>
    <t>sort</t>
  </si>
  <si>
    <t>Abs-D</t>
  </si>
  <si>
    <t>SUM</t>
  </si>
  <si>
    <t>MAD</t>
  </si>
  <si>
    <t>()^2-D</t>
  </si>
  <si>
    <t>Variance</t>
  </si>
  <si>
    <t>Stand-Dev</t>
  </si>
  <si>
    <t>Variation-Coefficiant</t>
  </si>
  <si>
    <t>length-female</t>
  </si>
  <si>
    <t>male</t>
  </si>
  <si>
    <t>female</t>
  </si>
  <si>
    <t>(0-155)</t>
  </si>
  <si>
    <t>[155-170)</t>
  </si>
  <si>
    <t>[170-185)</t>
  </si>
  <si>
    <t>[185-200)</t>
  </si>
  <si>
    <t>Abs#</t>
  </si>
  <si>
    <t>Abs-Distribution</t>
  </si>
  <si>
    <t>Empirical Rel.-Distribution</t>
  </si>
  <si>
    <t>prob</t>
  </si>
  <si>
    <t>Theoretocal Rel.-Distribution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</si>
</sst>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00000"/>
    <numFmt numFmtId="167" formatCode="0.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2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0" fontId="0" fillId="0" borderId="1" xfId="1" applyNumberFormat="1" applyFont="1" applyBorder="1" applyAlignment="1">
      <alignment horizontal="center"/>
    </xf>
    <xf numFmtId="10" fontId="0" fillId="0" borderId="1" xfId="1" applyNumberFormat="1" applyFont="1" applyBorder="1"/>
    <xf numFmtId="0" fontId="0" fillId="0" borderId="1" xfId="0" applyBorder="1" applyAlignment="1">
      <alignment horizontal="center"/>
    </xf>
    <xf numFmtId="10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036B-6FA0-48ED-848A-73FACF8440FB}">
  <dimension ref="A2:M21"/>
  <sheetViews>
    <sheetView workbookViewId="0">
      <selection activeCell="M3" sqref="M3:M13"/>
    </sheetView>
  </sheetViews>
  <sheetFormatPr baseColWidth="10" defaultRowHeight="15" x14ac:dyDescent="0.25"/>
  <cols>
    <col min="1" max="1" width="3" bestFit="1" customWidth="1"/>
    <col min="2" max="2" width="7.5703125" bestFit="1" customWidth="1"/>
    <col min="3" max="3" width="5" bestFit="1" customWidth="1"/>
    <col min="4" max="5" width="12" bestFit="1" customWidth="1"/>
    <col min="6" max="6" width="4.42578125" bestFit="1" customWidth="1"/>
    <col min="7" max="7" width="15.85546875" bestFit="1" customWidth="1"/>
    <col min="13" max="13" width="13.7109375" bestFit="1" customWidth="1"/>
  </cols>
  <sheetData>
    <row r="2" spans="1:13" x14ac:dyDescent="0.25">
      <c r="D2" t="s">
        <v>0</v>
      </c>
      <c r="F2" t="s">
        <v>5</v>
      </c>
      <c r="G2" t="s">
        <v>1</v>
      </c>
      <c r="H2" t="s">
        <v>6</v>
      </c>
      <c r="I2" t="s">
        <v>9</v>
      </c>
      <c r="M2" t="s">
        <v>13</v>
      </c>
    </row>
    <row r="3" spans="1:13" x14ac:dyDescent="0.25">
      <c r="A3">
        <v>1</v>
      </c>
      <c r="B3" s="2">
        <f ca="1">175+50*(RAND()-0.5)</f>
        <v>159.83096179073502</v>
      </c>
      <c r="C3">
        <v>1</v>
      </c>
      <c r="D3" s="3">
        <v>175.68352393193936</v>
      </c>
      <c r="E3">
        <f>1/D3</f>
        <v>5.6920534015893537E-3</v>
      </c>
      <c r="F3" s="3">
        <v>150.06070748603202</v>
      </c>
      <c r="G3" s="1">
        <f>AVERAGE(D3:D17)</f>
        <v>170.1317179258013</v>
      </c>
      <c r="H3">
        <f>ABS(D3-$G$3)</f>
        <v>5.5518060061380652</v>
      </c>
      <c r="I3" s="1">
        <f>(D3-$G$3)^2</f>
        <v>30.822549929790693</v>
      </c>
      <c r="K3">
        <v>1</v>
      </c>
      <c r="L3" s="2">
        <f ca="1">165+40*(RAND()-0.5)</f>
        <v>180.36686113520841</v>
      </c>
      <c r="M3" s="3">
        <v>145.63072761057632</v>
      </c>
    </row>
    <row r="4" spans="1:13" x14ac:dyDescent="0.25">
      <c r="A4">
        <f>A3+1</f>
        <v>2</v>
      </c>
      <c r="B4" s="2">
        <f t="shared" ref="B4:B17" ca="1" si="0">175+50*(RAND()-0.5)</f>
        <v>170.00683673959719</v>
      </c>
      <c r="C4">
        <v>2</v>
      </c>
      <c r="D4" s="3">
        <v>188.79957563683593</v>
      </c>
      <c r="E4">
        <f t="shared" ref="E4:E17" si="1">1/D4</f>
        <v>5.2966220746361358E-3</v>
      </c>
      <c r="F4" s="3">
        <v>150.84672356592449</v>
      </c>
      <c r="G4" t="s">
        <v>2</v>
      </c>
      <c r="H4">
        <f t="shared" ref="H4:H17" si="2">ABS(D4-$G$3)</f>
        <v>18.667857711034628</v>
      </c>
      <c r="I4" s="1">
        <f t="shared" ref="I4:I17" si="3">(D4-$G$3)^2</f>
        <v>348.48891151943502</v>
      </c>
      <c r="K4">
        <f>K3+1</f>
        <v>2</v>
      </c>
      <c r="L4" s="2">
        <f t="shared" ref="L4:L13" ca="1" si="4">165+40*(RAND()-0.5)</f>
        <v>169.1037884700032</v>
      </c>
      <c r="M4" s="3">
        <v>147.91026904701999</v>
      </c>
    </row>
    <row r="5" spans="1:13" x14ac:dyDescent="0.25">
      <c r="A5">
        <f t="shared" ref="A5:A17" si="5">A4+1</f>
        <v>3</v>
      </c>
      <c r="B5" s="2">
        <f t="shared" ca="1" si="0"/>
        <v>158.66185860567163</v>
      </c>
      <c r="C5">
        <v>3</v>
      </c>
      <c r="D5" s="3">
        <v>163.97993583593913</v>
      </c>
      <c r="E5">
        <f t="shared" si="1"/>
        <v>6.0983070575200953E-3</v>
      </c>
      <c r="F5" s="3">
        <v>156.47370538780243</v>
      </c>
      <c r="G5">
        <f>GEOMEAN(D3:D17)</f>
        <v>169.45667055955047</v>
      </c>
      <c r="H5">
        <f t="shared" si="2"/>
        <v>6.1517820898621665</v>
      </c>
      <c r="I5" s="1">
        <f t="shared" si="3"/>
        <v>37.844422881148922</v>
      </c>
      <c r="K5">
        <f t="shared" ref="K5:K13" si="6">K4+1</f>
        <v>3</v>
      </c>
      <c r="L5" s="2">
        <f t="shared" ca="1" si="4"/>
        <v>176.69150672945941</v>
      </c>
      <c r="M5" s="3">
        <v>155.41307413962994</v>
      </c>
    </row>
    <row r="6" spans="1:13" x14ac:dyDescent="0.25">
      <c r="A6">
        <f t="shared" si="5"/>
        <v>4</v>
      </c>
      <c r="B6" s="2">
        <f t="shared" ca="1" si="0"/>
        <v>169.90482561592154</v>
      </c>
      <c r="C6">
        <v>4</v>
      </c>
      <c r="D6" s="3">
        <v>156.75361893915709</v>
      </c>
      <c r="E6">
        <f t="shared" si="1"/>
        <v>6.3794380427551313E-3</v>
      </c>
      <c r="F6" s="3">
        <v>156.61367063387223</v>
      </c>
      <c r="G6" t="s">
        <v>3</v>
      </c>
      <c r="H6">
        <f t="shared" si="2"/>
        <v>13.378098986644204</v>
      </c>
      <c r="I6" s="1">
        <f t="shared" si="3"/>
        <v>178.97353249645067</v>
      </c>
      <c r="K6">
        <f t="shared" si="6"/>
        <v>4</v>
      </c>
      <c r="L6" s="2">
        <f t="shared" ca="1" si="4"/>
        <v>161.08768978426755</v>
      </c>
      <c r="M6" s="3">
        <v>158.70630231393835</v>
      </c>
    </row>
    <row r="7" spans="1:13" x14ac:dyDescent="0.25">
      <c r="A7">
        <f t="shared" si="5"/>
        <v>5</v>
      </c>
      <c r="B7" s="2">
        <f t="shared" ca="1" si="0"/>
        <v>175.53926958529621</v>
      </c>
      <c r="C7">
        <v>5</v>
      </c>
      <c r="D7" s="3">
        <v>184.24847711463821</v>
      </c>
      <c r="E7">
        <f t="shared" si="1"/>
        <v>5.4274532721255899E-3</v>
      </c>
      <c r="F7" s="3">
        <v>156.75361893915709</v>
      </c>
      <c r="G7">
        <f>HARMEAN(D3:D17)</f>
        <v>168.79577242560325</v>
      </c>
      <c r="H7">
        <f t="shared" si="2"/>
        <v>14.116759188836909</v>
      </c>
      <c r="I7" s="1">
        <f t="shared" si="3"/>
        <v>199.2828899956113</v>
      </c>
      <c r="K7">
        <f t="shared" si="6"/>
        <v>5</v>
      </c>
      <c r="L7" s="2">
        <f t="shared" ca="1" si="4"/>
        <v>178.65244487799077</v>
      </c>
      <c r="M7" s="3">
        <v>158.77790387638493</v>
      </c>
    </row>
    <row r="8" spans="1:13" x14ac:dyDescent="0.25">
      <c r="A8">
        <f t="shared" si="5"/>
        <v>6</v>
      </c>
      <c r="B8" s="2">
        <f t="shared" ca="1" si="0"/>
        <v>176.14425438505495</v>
      </c>
      <c r="C8">
        <v>6</v>
      </c>
      <c r="D8" s="3">
        <v>162.28402392195326</v>
      </c>
      <c r="E8">
        <f t="shared" si="1"/>
        <v>6.162036014592088E-3</v>
      </c>
      <c r="F8" s="3">
        <v>161.41593846534508</v>
      </c>
      <c r="G8" t="s">
        <v>4</v>
      </c>
      <c r="H8">
        <f t="shared" si="2"/>
        <v>7.8476940038480336</v>
      </c>
      <c r="I8" s="1">
        <f t="shared" si="3"/>
        <v>61.586301178032379</v>
      </c>
      <c r="K8">
        <f t="shared" si="6"/>
        <v>6</v>
      </c>
      <c r="L8" s="2">
        <f t="shared" ca="1" si="4"/>
        <v>162.998225979484</v>
      </c>
      <c r="M8" s="3">
        <v>162.63249429868586</v>
      </c>
    </row>
    <row r="9" spans="1:13" x14ac:dyDescent="0.25">
      <c r="A9">
        <f t="shared" si="5"/>
        <v>7</v>
      </c>
      <c r="B9" s="2">
        <f t="shared" ca="1" si="0"/>
        <v>179.99227666312746</v>
      </c>
      <c r="C9">
        <v>7</v>
      </c>
      <c r="D9" s="3">
        <v>156.47370538780243</v>
      </c>
      <c r="E9">
        <f t="shared" si="1"/>
        <v>6.3908501273208353E-3</v>
      </c>
      <c r="F9" s="3">
        <v>162.28402392195326</v>
      </c>
      <c r="G9" s="3">
        <f>MEDIAN(D3:D17)</f>
        <v>163.97993583593913</v>
      </c>
      <c r="H9">
        <f t="shared" si="2"/>
        <v>13.658012537998871</v>
      </c>
      <c r="I9" s="1">
        <f t="shared" si="3"/>
        <v>186.54130648813438</v>
      </c>
      <c r="K9">
        <f t="shared" si="6"/>
        <v>7</v>
      </c>
      <c r="L9" s="2">
        <f t="shared" ca="1" si="4"/>
        <v>145.11440548645521</v>
      </c>
      <c r="M9" s="3">
        <v>164.41402521666944</v>
      </c>
    </row>
    <row r="10" spans="1:13" x14ac:dyDescent="0.25">
      <c r="A10">
        <f t="shared" si="5"/>
        <v>8</v>
      </c>
      <c r="B10" s="2">
        <f t="shared" ca="1" si="0"/>
        <v>196.50132889810095</v>
      </c>
      <c r="C10">
        <v>8</v>
      </c>
      <c r="D10" s="3">
        <v>181.34012625296933</v>
      </c>
      <c r="E10">
        <f t="shared" si="1"/>
        <v>5.5144993039488721E-3</v>
      </c>
      <c r="F10" s="6">
        <v>163.97993583593913</v>
      </c>
      <c r="H10">
        <f t="shared" si="2"/>
        <v>11.20840832716803</v>
      </c>
      <c r="I10" s="1">
        <f t="shared" si="3"/>
        <v>125.62841722852964</v>
      </c>
      <c r="K10">
        <f t="shared" si="6"/>
        <v>8</v>
      </c>
      <c r="L10" s="2">
        <f t="shared" ca="1" si="4"/>
        <v>150.21603408037092</v>
      </c>
      <c r="M10" s="3">
        <v>166.81298022500988</v>
      </c>
    </row>
    <row r="11" spans="1:13" x14ac:dyDescent="0.25">
      <c r="A11">
        <f t="shared" si="5"/>
        <v>9</v>
      </c>
      <c r="B11" s="2">
        <f t="shared" ca="1" si="0"/>
        <v>151.66809021030866</v>
      </c>
      <c r="C11">
        <v>9</v>
      </c>
      <c r="D11" s="3">
        <v>195.19247125915169</v>
      </c>
      <c r="E11">
        <f t="shared" si="1"/>
        <v>5.1231484162743519E-3</v>
      </c>
      <c r="F11" s="3">
        <v>172.22946633883848</v>
      </c>
      <c r="H11">
        <f t="shared" si="2"/>
        <v>25.060753333350391</v>
      </c>
      <c r="I11" s="1">
        <f t="shared" si="3"/>
        <v>628.04135763503268</v>
      </c>
      <c r="K11">
        <f t="shared" si="6"/>
        <v>9</v>
      </c>
      <c r="L11" s="2">
        <f t="shared" ca="1" si="4"/>
        <v>154.9827697654051</v>
      </c>
      <c r="M11" s="3">
        <v>171.52566841247875</v>
      </c>
    </row>
    <row r="12" spans="1:13" x14ac:dyDescent="0.25">
      <c r="A12">
        <f t="shared" si="5"/>
        <v>10</v>
      </c>
      <c r="B12" s="2">
        <f t="shared" ca="1" si="0"/>
        <v>153.33266562599513</v>
      </c>
      <c r="C12">
        <v>10</v>
      </c>
      <c r="D12" s="3">
        <v>196.05380411662097</v>
      </c>
      <c r="E12">
        <f t="shared" si="1"/>
        <v>5.1006406353898562E-3</v>
      </c>
      <c r="F12" s="3">
        <v>175.68352393193936</v>
      </c>
      <c r="H12">
        <f t="shared" si="2"/>
        <v>25.92208619081967</v>
      </c>
      <c r="I12" s="1">
        <f t="shared" si="3"/>
        <v>671.95455248428379</v>
      </c>
      <c r="K12">
        <f t="shared" si="6"/>
        <v>10</v>
      </c>
      <c r="L12" s="2">
        <f t="shared" ca="1" si="4"/>
        <v>167.7662014865696</v>
      </c>
      <c r="M12" s="3">
        <v>173.25189665105364</v>
      </c>
    </row>
    <row r="13" spans="1:13" x14ac:dyDescent="0.25">
      <c r="A13">
        <f t="shared" si="5"/>
        <v>11</v>
      </c>
      <c r="B13" s="2">
        <f t="shared" ca="1" si="0"/>
        <v>177.19368150826844</v>
      </c>
      <c r="C13">
        <v>11</v>
      </c>
      <c r="D13" s="3">
        <v>172.22946633883848</v>
      </c>
      <c r="E13">
        <f t="shared" si="1"/>
        <v>5.8062073886511007E-3</v>
      </c>
      <c r="F13" s="3">
        <v>181.34012625296933</v>
      </c>
      <c r="H13">
        <f t="shared" si="2"/>
        <v>2.0977484130371806</v>
      </c>
      <c r="I13" s="1">
        <f t="shared" si="3"/>
        <v>4.40054840440001</v>
      </c>
      <c r="K13">
        <f t="shared" si="6"/>
        <v>11</v>
      </c>
      <c r="L13" s="2">
        <f t="shared" ca="1" si="4"/>
        <v>155.77734535895729</v>
      </c>
      <c r="M13" s="3">
        <v>184.98395426735053</v>
      </c>
    </row>
    <row r="14" spans="1:13" x14ac:dyDescent="0.25">
      <c r="A14">
        <f t="shared" si="5"/>
        <v>12</v>
      </c>
      <c r="B14" s="2">
        <f t="shared" ca="1" si="0"/>
        <v>192.92282024692634</v>
      </c>
      <c r="C14">
        <v>12</v>
      </c>
      <c r="D14" s="3">
        <v>156.61367063387223</v>
      </c>
      <c r="E14">
        <f t="shared" si="1"/>
        <v>6.3851386405327061E-3</v>
      </c>
      <c r="F14" s="3">
        <v>184.24847711463821</v>
      </c>
      <c r="H14">
        <f t="shared" si="2"/>
        <v>13.518047291929065</v>
      </c>
      <c r="I14" s="1">
        <f t="shared" si="3"/>
        <v>182.73760258683072</v>
      </c>
      <c r="L14" s="2"/>
    </row>
    <row r="15" spans="1:13" x14ac:dyDescent="0.25">
      <c r="A15">
        <f t="shared" si="5"/>
        <v>13</v>
      </c>
      <c r="B15" s="2">
        <f t="shared" ca="1" si="0"/>
        <v>185.28924100313586</v>
      </c>
      <c r="C15">
        <v>13</v>
      </c>
      <c r="D15" s="3">
        <v>161.41593846534508</v>
      </c>
      <c r="E15">
        <f t="shared" si="1"/>
        <v>6.1951750831265853E-3</v>
      </c>
      <c r="F15" s="3">
        <v>188.79957563683593</v>
      </c>
      <c r="H15">
        <f t="shared" si="2"/>
        <v>8.7157794604562184</v>
      </c>
      <c r="I15" s="1">
        <f t="shared" si="3"/>
        <v>75.964811603310494</v>
      </c>
      <c r="L15" s="2"/>
    </row>
    <row r="16" spans="1:13" x14ac:dyDescent="0.25">
      <c r="A16">
        <f t="shared" si="5"/>
        <v>14</v>
      </c>
      <c r="B16" s="2">
        <f t="shared" ca="1" si="0"/>
        <v>158.52353464418525</v>
      </c>
      <c r="C16">
        <v>14</v>
      </c>
      <c r="D16" s="3">
        <v>150.06070748603202</v>
      </c>
      <c r="E16">
        <f t="shared" si="1"/>
        <v>6.6639696477046283E-3</v>
      </c>
      <c r="F16" s="3">
        <v>195.19247125915169</v>
      </c>
      <c r="H16">
        <f t="shared" si="2"/>
        <v>20.071010439769282</v>
      </c>
      <c r="I16" s="1">
        <f t="shared" si="3"/>
        <v>402.8454600733275</v>
      </c>
      <c r="L16" s="2"/>
    </row>
    <row r="17" spans="1:12" x14ac:dyDescent="0.25">
      <c r="A17">
        <f t="shared" si="5"/>
        <v>15</v>
      </c>
      <c r="B17" s="2">
        <f t="shared" ca="1" si="0"/>
        <v>179.79877970763289</v>
      </c>
      <c r="C17">
        <v>15</v>
      </c>
      <c r="D17" s="3">
        <v>150.84672356592449</v>
      </c>
      <c r="E17">
        <f t="shared" si="1"/>
        <v>6.6292457427023291E-3</v>
      </c>
      <c r="F17" s="3">
        <v>196.05380411662097</v>
      </c>
      <c r="H17">
        <f t="shared" si="2"/>
        <v>19.284994359876805</v>
      </c>
      <c r="I17" s="1">
        <f t="shared" si="3"/>
        <v>371.91100746048016</v>
      </c>
      <c r="L17" s="2"/>
    </row>
    <row r="18" spans="1:12" x14ac:dyDescent="0.25">
      <c r="C18" t="s">
        <v>7</v>
      </c>
      <c r="D18" s="3">
        <f>SUM(D3:D17)</f>
        <v>2551.9757688870195</v>
      </c>
      <c r="E18" s="5">
        <f>SUM(E3:E17)</f>
        <v>8.8864784848869671E-2</v>
      </c>
      <c r="H18" s="4">
        <f>SUM(H3:H17)</f>
        <v>205.25083834076952</v>
      </c>
      <c r="I18" s="4">
        <f>SUM(I3:I17)</f>
        <v>3507.0236719647978</v>
      </c>
    </row>
    <row r="19" spans="1:12" x14ac:dyDescent="0.25">
      <c r="D19">
        <f>D18/C17</f>
        <v>170.1317179258013</v>
      </c>
      <c r="E19">
        <f>1/E18</f>
        <v>11.253051495040216</v>
      </c>
      <c r="G19" t="s">
        <v>8</v>
      </c>
      <c r="H19">
        <f>H18/C17</f>
        <v>13.683389222717969</v>
      </c>
      <c r="I19" s="1">
        <f>I18/C17</f>
        <v>233.80157813098651</v>
      </c>
      <c r="J19" t="s">
        <v>10</v>
      </c>
    </row>
    <row r="20" spans="1:12" x14ac:dyDescent="0.25">
      <c r="D20">
        <f>PRODUCT(D3:D17)</f>
        <v>2.7282240859744781E+33</v>
      </c>
      <c r="E20">
        <f>E19*C17</f>
        <v>168.79577242560325</v>
      </c>
      <c r="I20">
        <f>SQRT(I19)</f>
        <v>15.290571543633892</v>
      </c>
      <c r="J20" t="s">
        <v>11</v>
      </c>
    </row>
    <row r="21" spans="1:12" x14ac:dyDescent="0.25">
      <c r="D21">
        <f>D20^(1/C17)</f>
        <v>169.45667055955047</v>
      </c>
      <c r="I21">
        <f>I20/G3</f>
        <v>8.9874902399460235E-2</v>
      </c>
      <c r="J21" t="s">
        <v>12</v>
      </c>
    </row>
  </sheetData>
  <sortState xmlns:xlrd2="http://schemas.microsoft.com/office/spreadsheetml/2017/richdata2" ref="M3:M13">
    <sortCondition ref="M3:M1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ADEC-8D8E-4E41-8DCE-DA25BA50F422}">
  <dimension ref="A2:J20"/>
  <sheetViews>
    <sheetView workbookViewId="0">
      <selection activeCell="E2" sqref="E2:J20"/>
    </sheetView>
  </sheetViews>
  <sheetFormatPr baseColWidth="10" defaultRowHeight="15" x14ac:dyDescent="0.25"/>
  <sheetData>
    <row r="2" spans="1:10" x14ac:dyDescent="0.25">
      <c r="B2" t="s">
        <v>0</v>
      </c>
      <c r="C2" t="s">
        <v>13</v>
      </c>
      <c r="E2" s="12" t="s">
        <v>21</v>
      </c>
      <c r="F2" s="12"/>
      <c r="G2" s="12"/>
      <c r="H2" s="12"/>
      <c r="I2" s="12"/>
      <c r="J2" s="12"/>
    </row>
    <row r="3" spans="1:10" x14ac:dyDescent="0.25">
      <c r="A3">
        <v>1</v>
      </c>
      <c r="B3">
        <v>150.06070748603202</v>
      </c>
      <c r="C3">
        <v>145.63072761057632</v>
      </c>
      <c r="E3" s="7"/>
      <c r="F3" s="7" t="s">
        <v>16</v>
      </c>
      <c r="G3" s="7" t="s">
        <v>17</v>
      </c>
      <c r="H3" s="7" t="s">
        <v>18</v>
      </c>
      <c r="I3" s="7" t="s">
        <v>19</v>
      </c>
      <c r="J3" s="9" t="s">
        <v>20</v>
      </c>
    </row>
    <row r="4" spans="1:10" x14ac:dyDescent="0.25">
      <c r="A4">
        <f>A3+1</f>
        <v>2</v>
      </c>
      <c r="B4">
        <v>150.84672356592449</v>
      </c>
      <c r="C4">
        <v>147.91026904701999</v>
      </c>
      <c r="E4" s="7" t="s">
        <v>14</v>
      </c>
      <c r="F4" s="8">
        <v>2</v>
      </c>
      <c r="G4" s="8">
        <v>6</v>
      </c>
      <c r="H4" s="8">
        <v>4</v>
      </c>
      <c r="I4" s="8">
        <v>3</v>
      </c>
      <c r="J4" s="8">
        <f>SUM(F4:I4)</f>
        <v>15</v>
      </c>
    </row>
    <row r="5" spans="1:10" x14ac:dyDescent="0.25">
      <c r="A5">
        <f t="shared" ref="A5:A17" si="0">A4+1</f>
        <v>3</v>
      </c>
      <c r="B5">
        <v>156.47370538780243</v>
      </c>
      <c r="C5">
        <v>155.41307413962994</v>
      </c>
      <c r="E5" s="7" t="s">
        <v>15</v>
      </c>
      <c r="F5" s="8">
        <v>2</v>
      </c>
      <c r="G5" s="8">
        <v>6</v>
      </c>
      <c r="H5" s="8">
        <v>3</v>
      </c>
      <c r="I5" s="8">
        <v>0</v>
      </c>
      <c r="J5" s="8">
        <f>SUM(F5:I5)</f>
        <v>11</v>
      </c>
    </row>
    <row r="6" spans="1:10" x14ac:dyDescent="0.25">
      <c r="A6">
        <f t="shared" si="0"/>
        <v>4</v>
      </c>
      <c r="B6">
        <v>156.61367063387223</v>
      </c>
      <c r="C6">
        <v>158.70630231393835</v>
      </c>
      <c r="E6" s="9" t="s">
        <v>20</v>
      </c>
      <c r="F6" s="8">
        <f>SUM(F4:F5)</f>
        <v>4</v>
      </c>
      <c r="G6" s="8">
        <f t="shared" ref="G6:I6" si="1">SUM(G4:G5)</f>
        <v>12</v>
      </c>
      <c r="H6" s="8">
        <f t="shared" si="1"/>
        <v>7</v>
      </c>
      <c r="I6" s="8">
        <f t="shared" si="1"/>
        <v>3</v>
      </c>
      <c r="J6" s="8">
        <f>J5+J4</f>
        <v>26</v>
      </c>
    </row>
    <row r="7" spans="1:10" x14ac:dyDescent="0.25">
      <c r="A7">
        <f t="shared" si="0"/>
        <v>5</v>
      </c>
      <c r="B7">
        <v>156.75361893915709</v>
      </c>
      <c r="C7">
        <v>158.77790387638493</v>
      </c>
    </row>
    <row r="8" spans="1:10" x14ac:dyDescent="0.25">
      <c r="A8">
        <f t="shared" si="0"/>
        <v>6</v>
      </c>
      <c r="B8">
        <v>161.41593846534508</v>
      </c>
      <c r="C8">
        <v>162.63249429868586</v>
      </c>
    </row>
    <row r="9" spans="1:10" x14ac:dyDescent="0.25">
      <c r="A9">
        <f t="shared" si="0"/>
        <v>7</v>
      </c>
      <c r="B9">
        <v>162.28402392195326</v>
      </c>
      <c r="C9">
        <v>164.41402521666944</v>
      </c>
      <c r="E9" s="12" t="s">
        <v>22</v>
      </c>
      <c r="F9" s="12"/>
      <c r="G9" s="12"/>
      <c r="H9" s="12"/>
      <c r="I9" s="12"/>
      <c r="J9" s="12"/>
    </row>
    <row r="10" spans="1:10" x14ac:dyDescent="0.25">
      <c r="A10">
        <f t="shared" si="0"/>
        <v>8</v>
      </c>
      <c r="B10">
        <v>163.97993583593913</v>
      </c>
      <c r="C10">
        <v>166.81298022500988</v>
      </c>
      <c r="E10" s="7"/>
      <c r="F10" s="7" t="s">
        <v>16</v>
      </c>
      <c r="G10" s="7" t="s">
        <v>17</v>
      </c>
      <c r="H10" s="7" t="s">
        <v>18</v>
      </c>
      <c r="I10" s="7" t="s">
        <v>19</v>
      </c>
      <c r="J10" s="9" t="s">
        <v>23</v>
      </c>
    </row>
    <row r="11" spans="1:10" x14ac:dyDescent="0.25">
      <c r="A11">
        <f t="shared" si="0"/>
        <v>9</v>
      </c>
      <c r="B11">
        <v>172.22946633883848</v>
      </c>
      <c r="C11">
        <v>171.52566841247875</v>
      </c>
      <c r="E11" s="7" t="s">
        <v>14</v>
      </c>
      <c r="F11" s="10">
        <f>F4/$J$6</f>
        <v>7.6923076923076927E-2</v>
      </c>
      <c r="G11" s="10">
        <f t="shared" ref="G11:I11" si="2">G4/$J$6</f>
        <v>0.23076923076923078</v>
      </c>
      <c r="H11" s="10">
        <f t="shared" si="2"/>
        <v>0.15384615384615385</v>
      </c>
      <c r="I11" s="10">
        <f t="shared" si="2"/>
        <v>0.11538461538461539</v>
      </c>
      <c r="J11" s="10">
        <f>J4/$J$6</f>
        <v>0.57692307692307687</v>
      </c>
    </row>
    <row r="12" spans="1:10" x14ac:dyDescent="0.25">
      <c r="A12">
        <f t="shared" si="0"/>
        <v>10</v>
      </c>
      <c r="B12">
        <v>175.68352393193936</v>
      </c>
      <c r="C12">
        <v>173.25189665105364</v>
      </c>
      <c r="E12" s="7" t="s">
        <v>15</v>
      </c>
      <c r="F12" s="10">
        <f t="shared" ref="F12:I12" si="3">F5/$J$6</f>
        <v>7.6923076923076927E-2</v>
      </c>
      <c r="G12" s="10">
        <f t="shared" si="3"/>
        <v>0.23076923076923078</v>
      </c>
      <c r="H12" s="10">
        <f t="shared" si="3"/>
        <v>0.11538461538461539</v>
      </c>
      <c r="I12" s="10">
        <f t="shared" si="3"/>
        <v>0</v>
      </c>
      <c r="J12" s="10">
        <f>J5/$J$6</f>
        <v>0.42307692307692307</v>
      </c>
    </row>
    <row r="13" spans="1:10" x14ac:dyDescent="0.25">
      <c r="A13">
        <f t="shared" si="0"/>
        <v>11</v>
      </c>
      <c r="B13">
        <v>181.34012625296933</v>
      </c>
      <c r="C13">
        <v>184.98395426735053</v>
      </c>
      <c r="E13" s="9" t="s">
        <v>23</v>
      </c>
      <c r="F13" s="10">
        <f>F6/$J$6</f>
        <v>0.15384615384615385</v>
      </c>
      <c r="G13" s="10">
        <f t="shared" ref="G13:I13" si="4">G6/$J$6</f>
        <v>0.46153846153846156</v>
      </c>
      <c r="H13" s="10">
        <f t="shared" si="4"/>
        <v>0.26923076923076922</v>
      </c>
      <c r="I13" s="10">
        <f t="shared" si="4"/>
        <v>0.11538461538461539</v>
      </c>
      <c r="J13" s="10">
        <f>J6/J6</f>
        <v>1</v>
      </c>
    </row>
    <row r="14" spans="1:10" x14ac:dyDescent="0.25">
      <c r="A14">
        <f t="shared" si="0"/>
        <v>12</v>
      </c>
      <c r="B14">
        <v>184.24847711463821</v>
      </c>
    </row>
    <row r="15" spans="1:10" x14ac:dyDescent="0.25">
      <c r="A15">
        <f t="shared" si="0"/>
        <v>13</v>
      </c>
      <c r="B15">
        <v>188.79957563683593</v>
      </c>
    </row>
    <row r="16" spans="1:10" x14ac:dyDescent="0.25">
      <c r="A16">
        <f t="shared" si="0"/>
        <v>14</v>
      </c>
      <c r="B16">
        <v>195.19247125915169</v>
      </c>
      <c r="E16" s="12" t="s">
        <v>24</v>
      </c>
      <c r="F16" s="12"/>
      <c r="G16" s="12"/>
      <c r="H16" s="12"/>
      <c r="I16" s="12"/>
      <c r="J16" s="12"/>
    </row>
    <row r="17" spans="1:10" x14ac:dyDescent="0.25">
      <c r="A17">
        <f t="shared" si="0"/>
        <v>15</v>
      </c>
      <c r="B17">
        <v>196.05380411662097</v>
      </c>
      <c r="E17" s="7"/>
      <c r="F17" s="7" t="s">
        <v>16</v>
      </c>
      <c r="G17" s="7" t="s">
        <v>17</v>
      </c>
      <c r="H17" s="7" t="s">
        <v>18</v>
      </c>
      <c r="I17" s="7" t="s">
        <v>19</v>
      </c>
      <c r="J17" s="7" t="s">
        <v>23</v>
      </c>
    </row>
    <row r="18" spans="1:10" x14ac:dyDescent="0.25">
      <c r="E18" s="7" t="s">
        <v>14</v>
      </c>
      <c r="F18" s="11">
        <f>F20*$J$18</f>
        <v>8.8757396449704137E-2</v>
      </c>
      <c r="G18" s="11">
        <f>G20*$J$18</f>
        <v>0.2662721893491124</v>
      </c>
      <c r="H18" s="11">
        <f t="shared" ref="H18:I18" si="5">H20*$J$18</f>
        <v>0.15532544378698224</v>
      </c>
      <c r="I18" s="11">
        <f t="shared" si="5"/>
        <v>6.65680473372781E-2</v>
      </c>
      <c r="J18" s="11">
        <v>0.57692307692307687</v>
      </c>
    </row>
    <row r="19" spans="1:10" x14ac:dyDescent="0.25">
      <c r="E19" s="7" t="s">
        <v>15</v>
      </c>
      <c r="F19" s="11">
        <f>F20*$J$19</f>
        <v>6.5088757396449703E-2</v>
      </c>
      <c r="G19" s="11">
        <f t="shared" ref="G19:I19" si="6">G20*$J$19</f>
        <v>0.19526627218934911</v>
      </c>
      <c r="H19" s="11">
        <f t="shared" si="6"/>
        <v>0.11390532544378698</v>
      </c>
      <c r="I19" s="11">
        <f t="shared" si="6"/>
        <v>4.8816568047337278E-2</v>
      </c>
      <c r="J19" s="11">
        <v>0.42307692307692307</v>
      </c>
    </row>
    <row r="20" spans="1:10" x14ac:dyDescent="0.25">
      <c r="E20" s="7" t="s">
        <v>23</v>
      </c>
      <c r="F20" s="11">
        <v>0.15384615384615385</v>
      </c>
      <c r="G20" s="11">
        <v>0.46153846153846156</v>
      </c>
      <c r="H20" s="11">
        <v>0.26923076923076922</v>
      </c>
      <c r="I20" s="11">
        <v>0.11538461538461539</v>
      </c>
      <c r="J20" s="11">
        <v>1</v>
      </c>
    </row>
  </sheetData>
  <mergeCells count="3">
    <mergeCell ref="E2:J2"/>
    <mergeCell ref="E9:J9"/>
    <mergeCell ref="E16:J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B5D5-D6B7-473E-9750-FEFE7DE98E3A}">
  <dimension ref="B3:B6"/>
  <sheetViews>
    <sheetView tabSelected="1" workbookViewId="0">
      <selection activeCell="B5" sqref="B5"/>
    </sheetView>
  </sheetViews>
  <sheetFormatPr baseColWidth="10" defaultRowHeight="15" x14ac:dyDescent="0.25"/>
  <sheetData>
    <row r="3" spans="2:2" x14ac:dyDescent="0.25">
      <c r="B3" s="13">
        <f>_xlfn.BINOM.DIST(3,10,1/6,)</f>
        <v>0.15504535957425183</v>
      </c>
    </row>
    <row r="4" spans="2:2" x14ac:dyDescent="0.25">
      <c r="B4">
        <f>_xlfn.BINOM.DIST(2,4,0.2,)</f>
        <v>0.15359999999999996</v>
      </c>
    </row>
    <row r="5" spans="2:2" x14ac:dyDescent="0.25">
      <c r="B5">
        <f>_xlfn.BINOM.DIST(3,4,0.8,)</f>
        <v>0.40959999999999996</v>
      </c>
    </row>
    <row r="6" spans="2:2" x14ac:dyDescent="0.25">
      <c r="B6">
        <f>_xlfn.BINOM.DIST(4,4,0.8,)</f>
        <v>0.40960000000000008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2025-03-11T07:52:36Z</dcterms:created>
  <dcterms:modified xsi:type="dcterms:W3CDTF">2025-03-27T10:53:13Z</dcterms:modified>
</cp:coreProperties>
</file>